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SKUs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1F3864"/>
      <sz val="14"/>
    </font>
    <font>
      <i val="1"/>
      <sz val="9"/>
    </font>
    <font>
      <i val="1"/>
      <color rgb="00666666"/>
      <sz val="9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9" fontId="0" fillId="3" borderId="1" pivotButton="0" quotePrefix="0" xfId="0"/>
    <xf numFmtId="2" fontId="0" fillId="0" borderId="1" pivotButton="0" quotePrefix="0" xfId="0"/>
    <xf numFmtId="0" fontId="5" fillId="4" borderId="1" pivotButton="0" quotePrefix="0" xfId="0"/>
    <xf numFmtId="2" fontId="5" fillId="4" borderId="1" pivotButton="0" quotePrefix="0" xfId="0"/>
    <xf numFmtId="0" fontId="5" fillId="4" borderId="1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  <col width="60" customWidth="1" min="3" max="3"/>
    <col width="28" customWidth="1" min="5" max="5"/>
  </cols>
  <sheetData>
    <row r="1">
      <c r="A1" s="1" t="inlineStr">
        <is>
          <t>Diode Trading EST - Outrigger Load and Pad Size Template</t>
        </is>
      </c>
    </row>
    <row r="2">
      <c r="A2" s="2" t="inlineStr">
        <is>
          <t>Yellow cells are inputs. Indicative sizing only - not an engineering sign-off. Uses the Saferig square pad range (25 SKUs).</t>
        </is>
      </c>
    </row>
    <row r="4">
      <c r="A4" s="3" t="inlineStr">
        <is>
          <t>INPUTS</t>
        </is>
      </c>
      <c r="B4" s="4" t="n"/>
      <c r="C4" s="4" t="n"/>
      <c r="E4" s="3" t="inlineStr">
        <is>
          <t>Ground type</t>
        </is>
      </c>
      <c r="F4" s="3" t="inlineStr">
        <is>
          <t>kPa</t>
        </is>
      </c>
    </row>
    <row r="5">
      <c r="A5" s="5" t="inlineStr">
        <is>
          <t>Load source</t>
        </is>
      </c>
      <c r="B5" s="6" t="inlineStr">
        <is>
          <t>Load chart</t>
        </is>
      </c>
      <c r="C5" s="7" t="inlineStr">
        <is>
          <t>Choose: Load chart or Estimate</t>
        </is>
      </c>
      <c r="E5" t="inlineStr">
        <is>
          <t>Rock / compacted aggregate</t>
        </is>
      </c>
      <c r="F5" t="n">
        <v>300</v>
      </c>
    </row>
    <row r="6">
      <c r="A6" s="5" t="inlineStr">
        <is>
          <t>Leg load from load chart (t)</t>
        </is>
      </c>
      <c r="B6" s="6" t="n">
        <v>20</v>
      </c>
      <c r="C6" s="7" t="inlineStr">
        <is>
          <t>Max outrigger reaction, worst case. Used if source = Load chart</t>
        </is>
      </c>
      <c r="E6" t="inlineStr">
        <is>
          <t>Compacted fill</t>
        </is>
      </c>
      <c r="F6" t="n">
        <v>200</v>
      </c>
    </row>
    <row r="7">
      <c r="A7" s="5" t="inlineStr">
        <is>
          <t>Crane weight (t)</t>
        </is>
      </c>
      <c r="B7" s="6" t="n">
        <v>24</v>
      </c>
      <c r="C7" s="7" t="inlineStr">
        <is>
          <t>Used only if source = Estimate</t>
        </is>
      </c>
      <c r="E7" t="inlineStr">
        <is>
          <t>Sandy</t>
        </is>
      </c>
      <c r="F7" t="n">
        <v>120</v>
      </c>
    </row>
    <row r="8">
      <c r="A8" s="5" t="inlineStr">
        <is>
          <t>Load + rigging weight (t)</t>
        </is>
      </c>
      <c r="B8" s="6" t="n">
        <v>6</v>
      </c>
      <c r="C8" s="7" t="inlineStr">
        <is>
          <t>Used only if source = Estimate</t>
        </is>
      </c>
      <c r="E8" t="inlineStr">
        <is>
          <t>Sabkha / soft / reclaimed</t>
        </is>
      </c>
      <c r="F8" t="n">
        <v>75</v>
      </c>
    </row>
    <row r="9">
      <c r="A9" s="5" t="inlineStr">
        <is>
          <t>Worst-leg share of total</t>
        </is>
      </c>
      <c r="B9" s="8" t="n">
        <v>0.6</v>
      </c>
      <c r="C9" s="7" t="inlineStr">
        <is>
          <t>Planning assumption, NOT a standard. Replace with manufacturer data</t>
        </is>
      </c>
    </row>
    <row r="10">
      <c r="A10" s="5" t="inlineStr">
        <is>
          <t>Ground type</t>
        </is>
      </c>
      <c r="B10" s="6" t="inlineStr">
        <is>
          <t>Compacted fill</t>
        </is>
      </c>
      <c r="C10" s="7" t="inlineStr">
        <is>
          <t>Select from list</t>
        </is>
      </c>
    </row>
    <row r="11">
      <c r="A11" s="5" t="inlineStr">
        <is>
          <t>Safety factor</t>
        </is>
      </c>
      <c r="B11" s="6" t="n">
        <v>1.5</v>
      </c>
      <c r="C11" s="7" t="inlineStr">
        <is>
          <t>1.5 default; up to 2.0 on uncertain ground</t>
        </is>
      </c>
    </row>
    <row r="13">
      <c r="A13" s="3" t="inlineStr">
        <is>
          <t>CALCULATION</t>
        </is>
      </c>
      <c r="B13" s="4" t="n"/>
      <c r="C13" s="4" t="n"/>
    </row>
    <row r="14">
      <c r="A14" s="5" t="inlineStr">
        <is>
          <t>Allowable ground pressure (kPa)</t>
        </is>
      </c>
      <c r="B14" s="9">
        <f>VLOOKUP(B10,$E$5:$F$8,2,FALSE)</f>
        <v/>
      </c>
      <c r="C14" s="7" t="inlineStr">
        <is>
          <t>Reference value for ground type</t>
        </is>
      </c>
    </row>
    <row r="15">
      <c r="A15" s="5" t="inlineStr">
        <is>
          <t>Leg load used (t)</t>
        </is>
      </c>
      <c r="B15" s="5">
        <f>IF(B5="Load chart",B6,(B7+B8)*B9)</f>
        <v/>
      </c>
      <c r="C15" s="7" t="n"/>
    </row>
    <row r="16">
      <c r="A16" s="5" t="inlineStr">
        <is>
          <t>Leg load (kN)</t>
        </is>
      </c>
      <c r="B16" s="9">
        <f>B15*9.81</f>
        <v/>
      </c>
      <c r="C16" s="7" t="n"/>
    </row>
    <row r="17">
      <c r="A17" s="5" t="inlineStr">
        <is>
          <t>Leg load (t) for rating check</t>
        </is>
      </c>
      <c r="B17" s="5">
        <f>B15</f>
        <v/>
      </c>
      <c r="C17" s="7" t="inlineStr">
        <is>
          <t>Pad rated capacity must be at least this</t>
        </is>
      </c>
    </row>
    <row r="18">
      <c r="A18" s="5" t="inlineStr">
        <is>
          <t>Factored load (kN)</t>
        </is>
      </c>
      <c r="B18" s="9">
        <f>B16*B11</f>
        <v/>
      </c>
      <c r="C18" s="7" t="n"/>
    </row>
    <row r="19">
      <c r="A19" s="5" t="inlineStr">
        <is>
          <t>Minimum pad area (m2)</t>
        </is>
      </c>
      <c r="B19" s="9">
        <f>B18/B14</f>
        <v/>
      </c>
      <c r="C19" s="7" t="inlineStr">
        <is>
          <t>Factored load / allowable pressure</t>
        </is>
      </c>
    </row>
    <row r="20">
      <c r="A20" s="5" t="inlineStr">
        <is>
          <t>Minimum area used for SKU check (m2)</t>
        </is>
      </c>
      <c r="B20" s="9">
        <f>B19</f>
        <v/>
      </c>
      <c r="C20" s="7" t="n"/>
    </row>
    <row r="22">
      <c r="A22" s="3" t="inlineStr">
        <is>
          <t>RESULT</t>
        </is>
      </c>
      <c r="B22" s="4" t="n"/>
      <c r="C22" s="4" t="n"/>
    </row>
    <row r="23">
      <c r="A23" s="5" t="inlineStr">
        <is>
          <t>Smallest standard pad passing both checks</t>
        </is>
      </c>
      <c r="B23" s="10">
        <f>IF(COUNTIF(SKUs!I2:I26,"Yes")=0,"None - see note",INDEX(SKUs!A2:A26,MATCH(MIN(SKUs!J2:J26),SKUs!J2:J26,0)))</f>
        <v/>
      </c>
      <c r="C23" s="7" t="n"/>
    </row>
    <row r="24">
      <c r="A24" s="5" t="inlineStr">
        <is>
          <t>Size (mm)</t>
        </is>
      </c>
      <c r="B24" s="10">
        <f>IF(COUNTIF(SKUs!I2:I26,"Yes")=0,"-",INDEX(SKUs!B2:B26,MATCH(MIN(SKUs!J2:J26),SKUs!J2:J26,0))&amp;" x "&amp;INDEX(SKUs!C2:C26,MATCH(MIN(SKUs!J2:J26),SKUs!J2:J26,0))&amp;" x "&amp;INDEX(SKUs!D2:D26,MATCH(MIN(SKUs!J2:J26),SKUs!J2:J26,0)))</f>
        <v/>
      </c>
      <c r="C24" s="7" t="n"/>
    </row>
    <row r="25">
      <c r="A25" s="5" t="inlineStr">
        <is>
          <t>Pad area (m2)</t>
        </is>
      </c>
      <c r="B25" s="11">
        <f>IF(COUNTIF(SKUs!I2:I26,"Yes")=0,"-",INDEX(SKUs!H2:H26,MATCH(MIN(SKUs!J2:J26),SKUs!J2:J26,0)))</f>
        <v/>
      </c>
      <c r="C25" s="7" t="n"/>
    </row>
    <row r="26">
      <c r="A26" s="5" t="inlineStr">
        <is>
          <t>Rated capacity (t)</t>
        </is>
      </c>
      <c r="B26" s="10">
        <f>IF(COUNTIF(SKUs!I2:I26,"Yes")=0,"-",INDEX(SKUs!E2:E26,MATCH(MIN(SKUs!J2:J26),SKUs!J2:J26,0)))</f>
        <v/>
      </c>
      <c r="C26" s="7" t="n"/>
    </row>
    <row r="27">
      <c r="A27" s="5" t="inlineStr">
        <is>
          <t>Weight (kg)</t>
        </is>
      </c>
      <c r="B27" s="10">
        <f>IF(COUNTIF(SKUs!I2:I26,"Yes")=0,"-",INDEX(SKUs!G2:G26,MATCH(MIN(SKUs!J2:J26),SKUs!J2:J26,0)))</f>
        <v/>
      </c>
      <c r="C27" s="7" t="n"/>
    </row>
    <row r="28">
      <c r="A28" s="5" t="inlineStr">
        <is>
          <t>Ground pressure under pad, unfactored (kPa)</t>
        </is>
      </c>
      <c r="B28" s="11">
        <f>IF(COUNTIF(SKUs!I2:I26,"Yes")=0,"-",B16/B25)</f>
        <v/>
      </c>
      <c r="C28" s="7" t="n"/>
    </row>
    <row r="29">
      <c r="A29" s="5" t="inlineStr">
        <is>
          <t>Status</t>
        </is>
      </c>
      <c r="B29" s="12">
        <f>IF(B19&gt;3,"Area exceeds largest single pad (3.00 m2): use mats or get a geotechnical assessment",IF(B15&gt;300,"Load exceeds largest rated pad (300 t): custom solution",IF(COUNTIF(SKUs!I2:I26,"Yes")=0,"No standard pad passes both checks: custom or mats","OK - standard pad found")))</f>
        <v/>
      </c>
      <c r="C29" s="7" t="n"/>
    </row>
  </sheetData>
  <dataValidations count="2">
    <dataValidation sqref="B5" showDropDown="0" showInputMessage="0" showErrorMessage="0" allowBlank="0" type="list">
      <formula1>"Load chart,Estimate"</formula1>
    </dataValidation>
    <dataValidation sqref="B10" showDropDown="0" showInputMessage="0" showErrorMessage="0" allowBlank="0" type="list">
      <formula1>=$E$5:$E$8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  <col width="14" customWidth="1" min="5" max="5"/>
    <col width="12" customWidth="1" min="6" max="6"/>
    <col width="10" customWidth="1" min="7" max="7"/>
    <col width="10" customWidth="1" min="8" max="8"/>
    <col width="14" customWidth="1" min="9" max="9"/>
    <col width="12" customWidth="1" min="10" max="10"/>
  </cols>
  <sheetData>
    <row r="1">
      <c r="A1" s="13" t="inlineStr">
        <is>
          <t>Code</t>
        </is>
      </c>
      <c r="B1" s="13" t="inlineStr">
        <is>
          <t>Length mm</t>
        </is>
      </c>
      <c r="C1" s="13" t="inlineStr">
        <is>
          <t>Width mm</t>
        </is>
      </c>
      <c r="D1" s="13" t="inlineStr">
        <is>
          <t>Thickness mm</t>
        </is>
      </c>
      <c r="E1" s="13" t="inlineStr">
        <is>
          <t>Rated capacity (t)</t>
        </is>
      </c>
      <c r="F1" s="13" t="inlineStr">
        <is>
          <t>Ultimate (t)</t>
        </is>
      </c>
      <c r="G1" s="13" t="inlineStr">
        <is>
          <t>Weight kg</t>
        </is>
      </c>
      <c r="H1" s="13" t="inlineStr">
        <is>
          <t>Area m2</t>
        </is>
      </c>
      <c r="I1" s="13" t="inlineStr">
        <is>
          <t>Passes both checks?</t>
        </is>
      </c>
      <c r="J1" s="13" t="inlineStr">
        <is>
          <t>Sort key</t>
        </is>
      </c>
    </row>
    <row r="2">
      <c r="A2" t="inlineStr">
        <is>
          <t>SR-333</t>
        </is>
      </c>
      <c r="B2" t="n">
        <v>300</v>
      </c>
      <c r="C2" t="n">
        <v>300</v>
      </c>
      <c r="D2" t="n">
        <v>30</v>
      </c>
      <c r="E2" t="n">
        <v>5</v>
      </c>
      <c r="F2" t="n">
        <v>7</v>
      </c>
      <c r="G2" t="n">
        <v>2.7</v>
      </c>
      <c r="H2">
        <f>B2*C2/1000000</f>
        <v/>
      </c>
      <c r="I2">
        <f>IF(AND(E2&gt;=Calculator!$B$17,H2&gt;=Calculator!$B$20),"Yes","No")</f>
        <v/>
      </c>
      <c r="J2">
        <f>IF(I2="Yes",ROUND(H2,4)*10000+G2/1000,"")</f>
        <v/>
      </c>
    </row>
    <row r="3">
      <c r="A3" t="inlineStr">
        <is>
          <t>SR-444</t>
        </is>
      </c>
      <c r="B3" t="n">
        <v>400</v>
      </c>
      <c r="C3" t="n">
        <v>400</v>
      </c>
      <c r="D3" t="n">
        <v>40</v>
      </c>
      <c r="E3" t="n">
        <v>10</v>
      </c>
      <c r="F3" t="n">
        <v>12</v>
      </c>
      <c r="G3" t="n">
        <v>6.4</v>
      </c>
      <c r="H3">
        <f>B3*C3/1000000</f>
        <v/>
      </c>
      <c r="I3">
        <f>IF(AND(E3&gt;=Calculator!$B$17,H3&gt;=Calculator!$B$20),"Yes","No")</f>
        <v/>
      </c>
      <c r="J3">
        <f>IF(I3="Yes",ROUND(H3,4)*10000+G3/1000,"")</f>
        <v/>
      </c>
    </row>
    <row r="4">
      <c r="A4" t="inlineStr">
        <is>
          <t>SR-445</t>
        </is>
      </c>
      <c r="B4" t="n">
        <v>400</v>
      </c>
      <c r="C4" t="n">
        <v>400</v>
      </c>
      <c r="D4" t="n">
        <v>50</v>
      </c>
      <c r="E4" t="n">
        <v>12</v>
      </c>
      <c r="F4" t="n">
        <v>15</v>
      </c>
      <c r="G4" t="n">
        <v>8</v>
      </c>
      <c r="H4">
        <f>B4*C4/1000000</f>
        <v/>
      </c>
      <c r="I4">
        <f>IF(AND(E4&gt;=Calculator!$B$17,H4&gt;=Calculator!$B$20),"Yes","No")</f>
        <v/>
      </c>
      <c r="J4">
        <f>IF(I4="Yes",ROUND(H4,4)*10000+G4/1000,"")</f>
        <v/>
      </c>
    </row>
    <row r="5">
      <c r="A5" t="inlineStr">
        <is>
          <t>SR-554</t>
        </is>
      </c>
      <c r="B5" t="n">
        <v>500</v>
      </c>
      <c r="C5" t="n">
        <v>500</v>
      </c>
      <c r="D5" t="n">
        <v>40</v>
      </c>
      <c r="E5" t="n">
        <v>15</v>
      </c>
      <c r="F5" t="n">
        <v>18</v>
      </c>
      <c r="G5" t="n">
        <v>10</v>
      </c>
      <c r="H5">
        <f>B5*C5/1000000</f>
        <v/>
      </c>
      <c r="I5">
        <f>IF(AND(E5&gt;=Calculator!$B$17,H5&gt;=Calculator!$B$20),"Yes","No")</f>
        <v/>
      </c>
      <c r="J5">
        <f>IF(I5="Yes",ROUND(H5,4)*10000+G5/1000,"")</f>
        <v/>
      </c>
    </row>
    <row r="6">
      <c r="A6" t="inlineStr">
        <is>
          <t>SR-555</t>
        </is>
      </c>
      <c r="B6" t="n">
        <v>500</v>
      </c>
      <c r="C6" t="n">
        <v>500</v>
      </c>
      <c r="D6" t="n">
        <v>50</v>
      </c>
      <c r="E6" t="n">
        <v>20</v>
      </c>
      <c r="F6" t="n">
        <v>22</v>
      </c>
      <c r="G6" t="n">
        <v>12.5</v>
      </c>
      <c r="H6">
        <f>B6*C6/1000000</f>
        <v/>
      </c>
      <c r="I6">
        <f>IF(AND(E6&gt;=Calculator!$B$17,H6&gt;=Calculator!$B$20),"Yes","No")</f>
        <v/>
      </c>
      <c r="J6">
        <f>IF(I6="Yes",ROUND(H6,4)*10000+G6/1000,"")</f>
        <v/>
      </c>
    </row>
    <row r="7">
      <c r="A7" t="inlineStr">
        <is>
          <t>SR-664</t>
        </is>
      </c>
      <c r="B7" t="n">
        <v>600</v>
      </c>
      <c r="C7" t="n">
        <v>600</v>
      </c>
      <c r="D7" t="n">
        <v>40</v>
      </c>
      <c r="E7" t="n">
        <v>20</v>
      </c>
      <c r="F7" t="n">
        <v>25</v>
      </c>
      <c r="G7" t="n">
        <v>14.4</v>
      </c>
      <c r="H7">
        <f>B7*C7/1000000</f>
        <v/>
      </c>
      <c r="I7">
        <f>IF(AND(E7&gt;=Calculator!$B$17,H7&gt;=Calculator!$B$20),"Yes","No")</f>
        <v/>
      </c>
      <c r="J7">
        <f>IF(I7="Yes",ROUND(H7,4)*10000+G7/1000,"")</f>
        <v/>
      </c>
    </row>
    <row r="8">
      <c r="A8" t="inlineStr">
        <is>
          <t>SR-665</t>
        </is>
      </c>
      <c r="B8" t="n">
        <v>600</v>
      </c>
      <c r="C8" t="n">
        <v>600</v>
      </c>
      <c r="D8" t="n">
        <v>50</v>
      </c>
      <c r="E8" t="n">
        <v>25</v>
      </c>
      <c r="F8" t="n">
        <v>30</v>
      </c>
      <c r="G8" t="n">
        <v>18</v>
      </c>
      <c r="H8">
        <f>B8*C8/1000000</f>
        <v/>
      </c>
      <c r="I8">
        <f>IF(AND(E8&gt;=Calculator!$B$17,H8&gt;=Calculator!$B$20),"Yes","No")</f>
        <v/>
      </c>
      <c r="J8">
        <f>IF(I8="Yes",ROUND(H8,4)*10000+G8/1000,"")</f>
        <v/>
      </c>
    </row>
    <row r="9">
      <c r="A9" t="inlineStr">
        <is>
          <t>SR-666</t>
        </is>
      </c>
      <c r="B9" t="n">
        <v>600</v>
      </c>
      <c r="C9" t="n">
        <v>600</v>
      </c>
      <c r="D9" t="n">
        <v>60</v>
      </c>
      <c r="E9" t="n">
        <v>30</v>
      </c>
      <c r="F9" t="n">
        <v>35</v>
      </c>
      <c r="G9" t="n">
        <v>21.6</v>
      </c>
      <c r="H9">
        <f>B9*C9/1000000</f>
        <v/>
      </c>
      <c r="I9">
        <f>IF(AND(E9&gt;=Calculator!$B$17,H9&gt;=Calculator!$B$20),"Yes","No")</f>
        <v/>
      </c>
      <c r="J9">
        <f>IF(I9="Yes",ROUND(H9,4)*10000+G9/1000,"")</f>
        <v/>
      </c>
    </row>
    <row r="10">
      <c r="A10" t="inlineStr">
        <is>
          <t>SR-775</t>
        </is>
      </c>
      <c r="B10" t="n">
        <v>700</v>
      </c>
      <c r="C10" t="n">
        <v>700</v>
      </c>
      <c r="D10" t="n">
        <v>50</v>
      </c>
      <c r="E10" t="n">
        <v>35</v>
      </c>
      <c r="F10" t="n">
        <v>40</v>
      </c>
      <c r="G10" t="n">
        <v>24.5</v>
      </c>
      <c r="H10">
        <f>B10*C10/1000000</f>
        <v/>
      </c>
      <c r="I10">
        <f>IF(AND(E10&gt;=Calculator!$B$17,H10&gt;=Calculator!$B$20),"Yes","No")</f>
        <v/>
      </c>
      <c r="J10">
        <f>IF(I10="Yes",ROUND(H10,4)*10000+G10/1000,"")</f>
        <v/>
      </c>
    </row>
    <row r="11">
      <c r="A11" t="inlineStr">
        <is>
          <t>SR-776</t>
        </is>
      </c>
      <c r="B11" t="n">
        <v>700</v>
      </c>
      <c r="C11" t="n">
        <v>700</v>
      </c>
      <c r="D11" t="n">
        <v>60</v>
      </c>
      <c r="E11" t="n">
        <v>50</v>
      </c>
      <c r="F11" t="n">
        <v>55</v>
      </c>
      <c r="G11" t="n">
        <v>29.4</v>
      </c>
      <c r="H11">
        <f>B11*C11/1000000</f>
        <v/>
      </c>
      <c r="I11">
        <f>IF(AND(E11&gt;=Calculator!$B$17,H11&gt;=Calculator!$B$20),"Yes","No")</f>
        <v/>
      </c>
      <c r="J11">
        <f>IF(I11="Yes",ROUND(H11,4)*10000+G11/1000,"")</f>
        <v/>
      </c>
    </row>
    <row r="12">
      <c r="A12" t="inlineStr">
        <is>
          <t>SR-885</t>
        </is>
      </c>
      <c r="B12" t="n">
        <v>800</v>
      </c>
      <c r="C12" t="n">
        <v>800</v>
      </c>
      <c r="D12" t="n">
        <v>50</v>
      </c>
      <c r="E12" t="n">
        <v>50</v>
      </c>
      <c r="F12" t="n">
        <v>60</v>
      </c>
      <c r="G12" t="n">
        <v>32</v>
      </c>
      <c r="H12">
        <f>B12*C12/1000000</f>
        <v/>
      </c>
      <c r="I12">
        <f>IF(AND(E12&gt;=Calculator!$B$17,H12&gt;=Calculator!$B$20),"Yes","No")</f>
        <v/>
      </c>
      <c r="J12">
        <f>IF(I12="Yes",ROUND(H12,4)*10000+G12/1000,"")</f>
        <v/>
      </c>
    </row>
    <row r="13">
      <c r="A13" t="inlineStr">
        <is>
          <t>SR-886</t>
        </is>
      </c>
      <c r="B13" t="n">
        <v>800</v>
      </c>
      <c r="C13" t="n">
        <v>800</v>
      </c>
      <c r="D13" t="n">
        <v>60</v>
      </c>
      <c r="E13" t="n">
        <v>55</v>
      </c>
      <c r="F13" t="n">
        <v>75</v>
      </c>
      <c r="G13" t="n">
        <v>38.4</v>
      </c>
      <c r="H13">
        <f>B13*C13/1000000</f>
        <v/>
      </c>
      <c r="I13">
        <f>IF(AND(E13&gt;=Calculator!$B$17,H13&gt;=Calculator!$B$20),"Yes","No")</f>
        <v/>
      </c>
      <c r="J13">
        <f>IF(I13="Yes",ROUND(H13,4)*10000+G13/1000,"")</f>
        <v/>
      </c>
    </row>
    <row r="14">
      <c r="A14" t="inlineStr">
        <is>
          <t>SR-887</t>
        </is>
      </c>
      <c r="B14" t="n">
        <v>800</v>
      </c>
      <c r="C14" t="n">
        <v>800</v>
      </c>
      <c r="D14" t="n">
        <v>70</v>
      </c>
      <c r="E14" t="n">
        <v>75</v>
      </c>
      <c r="F14" t="n">
        <v>90</v>
      </c>
      <c r="G14" t="n">
        <v>44.8</v>
      </c>
      <c r="H14">
        <f>B14*C14/1000000</f>
        <v/>
      </c>
      <c r="I14">
        <f>IF(AND(E14&gt;=Calculator!$B$17,H14&gt;=Calculator!$B$20),"Yes","No")</f>
        <v/>
      </c>
      <c r="J14">
        <f>IF(I14="Yes",ROUND(H14,4)*10000+G14/1000,"")</f>
        <v/>
      </c>
    </row>
    <row r="15">
      <c r="A15" t="inlineStr">
        <is>
          <t>SR-888</t>
        </is>
      </c>
      <c r="B15" t="n">
        <v>800</v>
      </c>
      <c r="C15" t="n">
        <v>800</v>
      </c>
      <c r="D15" t="n">
        <v>80</v>
      </c>
      <c r="E15" t="n">
        <v>80</v>
      </c>
      <c r="F15" t="n">
        <v>100</v>
      </c>
      <c r="G15" t="n">
        <v>51.2</v>
      </c>
      <c r="H15">
        <f>B15*C15/1000000</f>
        <v/>
      </c>
      <c r="I15">
        <f>IF(AND(E15&gt;=Calculator!$B$17,H15&gt;=Calculator!$B$20),"Yes","No")</f>
        <v/>
      </c>
      <c r="J15">
        <f>IF(I15="Yes",ROUND(H15,4)*10000+G15/1000,"")</f>
        <v/>
      </c>
    </row>
    <row r="16">
      <c r="A16" t="inlineStr">
        <is>
          <t>SR-10105</t>
        </is>
      </c>
      <c r="B16" t="n">
        <v>1000</v>
      </c>
      <c r="C16" t="n">
        <v>1000</v>
      </c>
      <c r="D16" t="n">
        <v>50</v>
      </c>
      <c r="E16" t="n">
        <v>75</v>
      </c>
      <c r="F16" t="n">
        <v>100</v>
      </c>
      <c r="G16" t="n">
        <v>48</v>
      </c>
      <c r="H16">
        <f>B16*C16/1000000</f>
        <v/>
      </c>
      <c r="I16">
        <f>IF(AND(E16&gt;=Calculator!$B$17,H16&gt;=Calculator!$B$20),"Yes","No")</f>
        <v/>
      </c>
      <c r="J16">
        <f>IF(I16="Yes",ROUND(H16,4)*10000+G16/1000,"")</f>
        <v/>
      </c>
    </row>
    <row r="17">
      <c r="A17" t="inlineStr">
        <is>
          <t>SR-10106</t>
        </is>
      </c>
      <c r="B17" t="n">
        <v>1000</v>
      </c>
      <c r="C17" t="n">
        <v>1000</v>
      </c>
      <c r="D17" t="n">
        <v>60</v>
      </c>
      <c r="E17" t="n">
        <v>80</v>
      </c>
      <c r="F17" t="n">
        <v>100</v>
      </c>
      <c r="G17" t="n">
        <v>60</v>
      </c>
      <c r="H17">
        <f>B17*C17/1000000</f>
        <v/>
      </c>
      <c r="I17">
        <f>IF(AND(E17&gt;=Calculator!$B$17,H17&gt;=Calculator!$B$20),"Yes","No")</f>
        <v/>
      </c>
      <c r="J17">
        <f>IF(I17="Yes",ROUND(H17,4)*10000+G17/1000,"")</f>
        <v/>
      </c>
    </row>
    <row r="18">
      <c r="A18" t="inlineStr">
        <is>
          <t>SR-10107</t>
        </is>
      </c>
      <c r="B18" t="n">
        <v>1000</v>
      </c>
      <c r="C18" t="n">
        <v>1000</v>
      </c>
      <c r="D18" t="n">
        <v>70</v>
      </c>
      <c r="E18" t="n">
        <v>100</v>
      </c>
      <c r="F18" t="n">
        <v>120</v>
      </c>
      <c r="G18" t="n">
        <v>70</v>
      </c>
      <c r="H18">
        <f>B18*C18/1000000</f>
        <v/>
      </c>
      <c r="I18">
        <f>IF(AND(E18&gt;=Calculator!$B$17,H18&gt;=Calculator!$B$20),"Yes","No")</f>
        <v/>
      </c>
      <c r="J18">
        <f>IF(I18="Yes",ROUND(H18,4)*10000+G18/1000,"")</f>
        <v/>
      </c>
    </row>
    <row r="19">
      <c r="A19" t="inlineStr">
        <is>
          <t>SR-10108</t>
        </is>
      </c>
      <c r="B19" t="n">
        <v>1000</v>
      </c>
      <c r="C19" t="n">
        <v>1000</v>
      </c>
      <c r="D19" t="n">
        <v>80</v>
      </c>
      <c r="E19" t="n">
        <v>120</v>
      </c>
      <c r="F19" t="n">
        <v>160</v>
      </c>
      <c r="G19" t="n">
        <v>80</v>
      </c>
      <c r="H19">
        <f>B19*C19/1000000</f>
        <v/>
      </c>
      <c r="I19">
        <f>IF(AND(E19&gt;=Calculator!$B$17,H19&gt;=Calculator!$B$20),"Yes","No")</f>
        <v/>
      </c>
      <c r="J19">
        <f>IF(I19="Yes",ROUND(H19,4)*10000+G19/1000,"")</f>
        <v/>
      </c>
    </row>
    <row r="20">
      <c r="A20" t="inlineStr">
        <is>
          <t>SR-101010</t>
        </is>
      </c>
      <c r="B20" t="n">
        <v>1000</v>
      </c>
      <c r="C20" t="n">
        <v>1000</v>
      </c>
      <c r="D20" t="n">
        <v>100</v>
      </c>
      <c r="E20" t="n">
        <v>160</v>
      </c>
      <c r="F20" t="n">
        <v>200</v>
      </c>
      <c r="G20" t="n">
        <v>100</v>
      </c>
      <c r="H20">
        <f>B20*C20/1000000</f>
        <v/>
      </c>
      <c r="I20">
        <f>IF(AND(E20&gt;=Calculator!$B$17,H20&gt;=Calculator!$B$20),"Yes","No")</f>
        <v/>
      </c>
      <c r="J20">
        <f>IF(I20="Yes",ROUND(H20,4)*10000+G20/1000,"")</f>
        <v/>
      </c>
    </row>
    <row r="21">
      <c r="A21" t="inlineStr">
        <is>
          <t>SR-12126</t>
        </is>
      </c>
      <c r="B21" t="n">
        <v>1200</v>
      </c>
      <c r="C21" t="n">
        <v>1200</v>
      </c>
      <c r="D21" t="n">
        <v>60</v>
      </c>
      <c r="E21" t="n">
        <v>180</v>
      </c>
      <c r="F21" t="n">
        <v>220</v>
      </c>
      <c r="G21" t="n">
        <v>86.40000000000001</v>
      </c>
      <c r="H21">
        <f>B21*C21/1000000</f>
        <v/>
      </c>
      <c r="I21">
        <f>IF(AND(E21&gt;=Calculator!$B$17,H21&gt;=Calculator!$B$20),"Yes","No")</f>
        <v/>
      </c>
      <c r="J21">
        <f>IF(I21="Yes",ROUND(H21,4)*10000+G21/1000,"")</f>
        <v/>
      </c>
    </row>
    <row r="22">
      <c r="A22" t="inlineStr">
        <is>
          <t>SR-12128</t>
        </is>
      </c>
      <c r="B22" t="n">
        <v>1200</v>
      </c>
      <c r="C22" t="n">
        <v>1200</v>
      </c>
      <c r="D22" t="n">
        <v>80</v>
      </c>
      <c r="E22" t="n">
        <v>220</v>
      </c>
      <c r="F22" t="n">
        <v>250</v>
      </c>
      <c r="G22" t="n">
        <v>115.2</v>
      </c>
      <c r="H22">
        <f>B22*C22/1000000</f>
        <v/>
      </c>
      <c r="I22">
        <f>IF(AND(E22&gt;=Calculator!$B$17,H22&gt;=Calculator!$B$20),"Yes","No")</f>
        <v/>
      </c>
      <c r="J22">
        <f>IF(I22="Yes",ROUND(H22,4)*10000+G22/1000,"")</f>
        <v/>
      </c>
    </row>
    <row r="23">
      <c r="A23" t="inlineStr">
        <is>
          <t>SR-121210</t>
        </is>
      </c>
      <c r="B23" t="n">
        <v>1200</v>
      </c>
      <c r="C23" t="n">
        <v>1200</v>
      </c>
      <c r="D23" t="n">
        <v>100</v>
      </c>
      <c r="E23" t="n">
        <v>220</v>
      </c>
      <c r="F23" t="n">
        <v>300</v>
      </c>
      <c r="G23" t="n">
        <v>144</v>
      </c>
      <c r="H23">
        <f>B23*C23/1000000</f>
        <v/>
      </c>
      <c r="I23">
        <f>IF(AND(E23&gt;=Calculator!$B$17,H23&gt;=Calculator!$B$20),"Yes","No")</f>
        <v/>
      </c>
      <c r="J23">
        <f>IF(I23="Yes",ROUND(H23,4)*10000+G23/1000,"")</f>
        <v/>
      </c>
    </row>
    <row r="24">
      <c r="A24" t="inlineStr">
        <is>
          <t>SR-151510</t>
        </is>
      </c>
      <c r="B24" t="n">
        <v>1500</v>
      </c>
      <c r="C24" t="n">
        <v>1500</v>
      </c>
      <c r="D24" t="n">
        <v>100</v>
      </c>
      <c r="E24" t="n">
        <v>250</v>
      </c>
      <c r="F24" t="n">
        <v>300</v>
      </c>
      <c r="G24" t="n">
        <v>225</v>
      </c>
      <c r="H24">
        <f>B24*C24/1000000</f>
        <v/>
      </c>
      <c r="I24">
        <f>IF(AND(E24&gt;=Calculator!$B$17,H24&gt;=Calculator!$B$20),"Yes","No")</f>
        <v/>
      </c>
      <c r="J24">
        <f>IF(I24="Yes",ROUND(H24,4)*10000+G24/1000,"")</f>
        <v/>
      </c>
    </row>
    <row r="25">
      <c r="A25" t="inlineStr">
        <is>
          <t>SR-202010</t>
        </is>
      </c>
      <c r="B25" t="n">
        <v>2000</v>
      </c>
      <c r="C25" t="n">
        <v>1000</v>
      </c>
      <c r="D25" t="n">
        <v>100</v>
      </c>
      <c r="E25" t="n">
        <v>280</v>
      </c>
      <c r="F25" t="n">
        <v>300</v>
      </c>
      <c r="G25" t="n">
        <v>200</v>
      </c>
      <c r="H25">
        <f>B25*C25/1000000</f>
        <v/>
      </c>
      <c r="I25">
        <f>IF(AND(E25&gt;=Calculator!$B$17,H25&gt;=Calculator!$B$20),"Yes","No")</f>
        <v/>
      </c>
      <c r="J25">
        <f>IF(I25="Yes",ROUND(H25,4)*10000+G25/1000,"")</f>
        <v/>
      </c>
    </row>
    <row r="26">
      <c r="A26" t="inlineStr">
        <is>
          <t>SR-303010</t>
        </is>
      </c>
      <c r="B26" t="n">
        <v>3000</v>
      </c>
      <c r="C26" t="n">
        <v>1000</v>
      </c>
      <c r="D26" t="n">
        <v>100</v>
      </c>
      <c r="E26" t="n">
        <v>300</v>
      </c>
      <c r="F26" t="n">
        <v>500</v>
      </c>
      <c r="G26" t="n">
        <v>300</v>
      </c>
      <c r="H26">
        <f>B26*C26/1000000</f>
        <v/>
      </c>
      <c r="I26">
        <f>IF(AND(E26&gt;=Calculator!$B$17,H26&gt;=Calculator!$B$20),"Yes","No")</f>
        <v/>
      </c>
      <c r="J26">
        <f>IF(I26="Yes",ROUND(H26,4)*10000+G26/1000,"")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4" t="inlineStr">
        <is>
          <t>Notes</t>
        </is>
      </c>
    </row>
    <row r="3">
      <c r="A3" t="inlineStr">
        <is>
          <t>Minimum area = leg load (t) x 9.81 x safety factor / allowable ground pressure (kPa).</t>
        </is>
      </c>
    </row>
    <row r="4">
      <c r="A4" t="inlineStr">
        <is>
          <t>A pad passes if area &gt;= minimum area AND rated capacity &gt;= leg load (t). The smallest area passing is chosen; ties go to the lightest pad.</t>
        </is>
      </c>
    </row>
    <row r="5">
      <c r="A5" t="inlineStr">
        <is>
          <t>Ground values (300 / 200 / 120 / 75 kPa) are indicative reference values. Use geotechnical data for critical lifts.</t>
        </is>
      </c>
    </row>
    <row r="6">
      <c r="A6" t="inlineStr">
        <is>
          <t>The 60% worst-leg share is a conservative planning assumption, not an industry standard. Use the manufacturer's outrigger reaction whenever available.</t>
        </is>
      </c>
    </row>
    <row r="7">
      <c r="A7" t="inlineStr">
        <is>
          <t>Ratings and weights are from the Saferig technical datasheet (square pads). Round pads are not tested SKUs and are not covered here.</t>
        </is>
      </c>
    </row>
    <row r="8">
      <c r="A8" t="inlineStr">
        <is>
          <t>Indicative sizing only. Critical, heavy or unusual lifts need engineering sign-off.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2026-10-07T14:51:57Z</dcterms:created>
  <dcterms:modified xmlns:dcterms="http://purl.org/dc/terms/" xmlns:xsi="http://www.w3.org/2001/XMLSchema-instance" xsi:type="dcterms:W3CDTF">2026-10-07T14:51:57Z</dcterms:modified>
</cp:coreProperties>
</file>